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80" windowHeight="7290"/>
  </bookViews>
  <sheets>
    <sheet name="受注一覧" sheetId="5" r:id="rId1"/>
    <sheet name="商品マスタ" sheetId="6" r:id="rId2"/>
  </sheets>
  <definedNames>
    <definedName name="_xlnm._FilterDatabase" localSheetId="0" hidden="1">受注一覧!$A$2:$H$29</definedName>
    <definedName name="_xlnm._FilterDatabase" localSheetId="1" hidden="1">商品マスタ!$A$1:$D$35</definedName>
    <definedName name="商品マスタ">商品マスタ!$A$2:$E$9</definedName>
  </definedNames>
  <calcPr calcId="125725"/>
</workbook>
</file>

<file path=xl/calcChain.xml><?xml version="1.0" encoding="utf-8"?>
<calcChain xmlns="http://schemas.openxmlformats.org/spreadsheetml/2006/main">
  <c r="I4" i="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"/>
  <c r="H3" s="1"/>
  <c r="J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</calcChain>
</file>

<file path=xl/sharedStrings.xml><?xml version="1.0" encoding="utf-8"?>
<sst xmlns="http://schemas.openxmlformats.org/spreadsheetml/2006/main" count="67" uniqueCount="30">
  <si>
    <t>受注一覧</t>
    <rPh sb="0" eb="2">
      <t>ジュチュウ</t>
    </rPh>
    <rPh sb="2" eb="4">
      <t>イチラン</t>
    </rPh>
    <phoneticPr fontId="1"/>
  </si>
  <si>
    <t>受注No</t>
  </si>
  <si>
    <t>受注日</t>
  </si>
  <si>
    <t>分類</t>
  </si>
  <si>
    <t>商品CD</t>
  </si>
  <si>
    <t>商品名</t>
  </si>
  <si>
    <t>単価</t>
  </si>
  <si>
    <t>数量</t>
  </si>
  <si>
    <t>金額</t>
  </si>
  <si>
    <t>ヘアケア</t>
  </si>
  <si>
    <t>H101</t>
  </si>
  <si>
    <t>シトラスシャンプー</t>
  </si>
  <si>
    <t>バス＆シャワー</t>
  </si>
  <si>
    <t>S101</t>
  </si>
  <si>
    <t>シャワージェル</t>
  </si>
  <si>
    <t>S102</t>
  </si>
  <si>
    <t>ソルトスクラブ</t>
  </si>
  <si>
    <t>E102</t>
  </si>
  <si>
    <t>ボディソープ</t>
  </si>
  <si>
    <t>ボディ＆ハンド</t>
  </si>
  <si>
    <t>E103</t>
  </si>
  <si>
    <t>ハンドクリーム</t>
  </si>
  <si>
    <t>H102</t>
  </si>
  <si>
    <t>シトラスコンディショナー</t>
  </si>
  <si>
    <t>B101</t>
  </si>
  <si>
    <t>ボディローション</t>
  </si>
  <si>
    <t>E101</t>
  </si>
  <si>
    <t>クーリングミスト</t>
  </si>
  <si>
    <t>割引率</t>
    <rPh sb="0" eb="2">
      <t>ワリビキ</t>
    </rPh>
    <rPh sb="2" eb="3">
      <t>リツ</t>
    </rPh>
    <phoneticPr fontId="1"/>
  </si>
  <si>
    <t>割引後金額</t>
    <rPh sb="0" eb="2">
      <t>ワリビキ</t>
    </rPh>
    <rPh sb="2" eb="3">
      <t>ゴ</t>
    </rPh>
    <rPh sb="3" eb="5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</si>
</sst>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2"/>
      <charset val="128"/>
      <scheme val="minor"/>
    </font>
    <font>
      <sz val="11"/>
      <color theme="4" tint="-0.499984740745262"/>
      <name val="ＭＳ Ｐゴシック"/>
      <family val="2"/>
      <charset val="128"/>
      <scheme val="minor"/>
    </font>
    <font>
      <sz val="11"/>
      <color theme="4" tint="-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1">
      <alignment horizontal="center" vertical="center"/>
    </xf>
  </cellStyleXfs>
  <cellXfs count="12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7" fillId="0" borderId="0" xfId="0" applyFont="1" applyFill="1" applyAlignment="1">
      <alignment horizontal="center" vertical="center"/>
    </xf>
    <xf numFmtId="38" fontId="7" fillId="0" borderId="0" xfId="2" applyNumberFormat="1" applyFont="1" applyFill="1">
      <alignment vertical="center"/>
    </xf>
    <xf numFmtId="38" fontId="0" fillId="0" borderId="0" xfId="0" applyNumberFormat="1">
      <alignment vertical="center"/>
    </xf>
    <xf numFmtId="0" fontId="4" fillId="2" borderId="3" xfId="3" applyFont="1" applyBorder="1" applyAlignment="1">
      <alignment horizontal="center" vertical="center"/>
    </xf>
    <xf numFmtId="9" fontId="6" fillId="0" borderId="0" xfId="0" applyNumberFormat="1" applyFont="1">
      <alignment vertical="center"/>
    </xf>
    <xf numFmtId="38" fontId="6" fillId="0" borderId="0" xfId="2" applyFont="1" applyFill="1">
      <alignment vertical="center"/>
    </xf>
    <xf numFmtId="9" fontId="6" fillId="0" borderId="0" xfId="1" applyFont="1" applyFill="1">
      <alignment vertical="center"/>
    </xf>
    <xf numFmtId="38" fontId="6" fillId="0" borderId="0" xfId="2" applyFont="1">
      <alignment vertical="center"/>
    </xf>
  </cellXfs>
  <cellStyles count="5">
    <cellStyle name="アクセント 1" xfId="3" builtinId="29"/>
    <cellStyle name="パーセント" xfId="1" builtinId="5"/>
    <cellStyle name="桁区切り" xfId="2" builtinId="6"/>
    <cellStyle name="標準" xfId="0" builtinId="0"/>
    <cellStyle name="表項目" xfId="4"/>
  </cellStyles>
  <dxfs count="1">
    <dxf>
      <font>
        <color theme="5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12</xdr:row>
      <xdr:rowOff>19050</xdr:rowOff>
    </xdr:from>
    <xdr:to>
      <xdr:col>12</xdr:col>
      <xdr:colOff>276225</xdr:colOff>
      <xdr:row>18</xdr:row>
      <xdr:rowOff>85725</xdr:rowOff>
    </xdr:to>
    <xdr:sp macro="" textlink="">
      <xdr:nvSpPr>
        <xdr:cNvPr id="2" name="円形吹き出し 1"/>
        <xdr:cNvSpPr/>
      </xdr:nvSpPr>
      <xdr:spPr>
        <a:xfrm>
          <a:off x="8334375" y="2085975"/>
          <a:ext cx="1485900" cy="1095375"/>
        </a:xfrm>
        <a:prstGeom prst="wedgeEllipseCallout">
          <a:avLst>
            <a:gd name="adj1" fmla="val -53526"/>
            <a:gd name="adj2" fmla="val 651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/>
            <a:t>4</a:t>
          </a:r>
          <a:r>
            <a:rPr kumimoji="1" lang="ja-JP" altLang="en-US" sz="1100"/>
            <a:t>月前半の</a:t>
          </a:r>
          <a:endParaRPr kumimoji="1" lang="en-US" altLang="ja-JP" sz="1100"/>
        </a:p>
        <a:p>
          <a:pPr algn="ctr"/>
          <a:r>
            <a:rPr kumimoji="1" lang="ja-JP" altLang="en-US" sz="1100"/>
            <a:t>受注は順調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1"/>
    </sheetView>
  </sheetViews>
  <sheetFormatPr defaultRowHeight="13.5"/>
  <cols>
    <col min="4" max="4" width="21" bestFit="1" customWidth="1"/>
    <col min="5" max="5" width="14" bestFit="1" customWidth="1"/>
    <col min="8" max="8" width="9.25" bestFit="1" customWidth="1"/>
    <col min="10" max="10" width="11.875" bestFit="1" customWidth="1"/>
  </cols>
  <sheetData>
    <row r="1" spans="1:10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1" t="s">
        <v>1</v>
      </c>
      <c r="B2" s="1" t="s">
        <v>2</v>
      </c>
      <c r="C2" s="1" t="s">
        <v>4</v>
      </c>
      <c r="D2" s="1" t="s">
        <v>5</v>
      </c>
      <c r="E2" s="1" t="s">
        <v>3</v>
      </c>
      <c r="F2" s="1" t="s">
        <v>6</v>
      </c>
      <c r="G2" s="1" t="s">
        <v>7</v>
      </c>
      <c r="H2" s="1" t="s">
        <v>8</v>
      </c>
      <c r="I2" s="1" t="s">
        <v>28</v>
      </c>
      <c r="J2" s="1" t="s">
        <v>29</v>
      </c>
    </row>
    <row r="3" spans="1:10">
      <c r="A3" s="2">
        <v>1</v>
      </c>
      <c r="B3" s="3">
        <v>41000</v>
      </c>
      <c r="C3" s="4" t="s">
        <v>10</v>
      </c>
      <c r="D3" s="2" t="str">
        <f>VLOOKUP(C3,商品マスタ,2,FALSE)</f>
        <v>シトラスシャンプー</v>
      </c>
      <c r="E3" s="2" t="str">
        <f>VLOOKUP(C3,商品マスタ,3,FALSE)</f>
        <v>ヘアケア</v>
      </c>
      <c r="F3" s="9">
        <f>VLOOKUP(C3,商品マスタ,4,FALSE)</f>
        <v>2625</v>
      </c>
      <c r="G3" s="2">
        <v>20</v>
      </c>
      <c r="H3" s="5">
        <f t="shared" ref="H3:H29" si="0">F3*G3</f>
        <v>52500</v>
      </c>
      <c r="I3" s="10">
        <f>IF(G3&gt;=20,VLOOKUP(C3,商品マスタ,5,FALSE),0%)</f>
        <v>0.04</v>
      </c>
      <c r="J3" s="11">
        <f>H3*(1-I3)</f>
        <v>50400</v>
      </c>
    </row>
    <row r="4" spans="1:10">
      <c r="A4" s="2">
        <v>2</v>
      </c>
      <c r="B4" s="3">
        <v>41000</v>
      </c>
      <c r="C4" s="4" t="s">
        <v>13</v>
      </c>
      <c r="D4" s="2" t="str">
        <f>VLOOKUP(C4,商品マスタ,2,FALSE)</f>
        <v>シャワージェル</v>
      </c>
      <c r="E4" s="2" t="str">
        <f>VLOOKUP(C4,商品マスタ,3,FALSE)</f>
        <v>バス＆シャワー</v>
      </c>
      <c r="F4" s="9">
        <f>VLOOKUP(C4,商品マスタ,4,FALSE)</f>
        <v>2625</v>
      </c>
      <c r="G4" s="2">
        <v>20</v>
      </c>
      <c r="H4" s="5">
        <f t="shared" si="0"/>
        <v>52500</v>
      </c>
      <c r="I4" s="10">
        <f>IF(G4&gt;=20,VLOOKUP(C4,商品マスタ,5,FALSE),0%)</f>
        <v>0.04</v>
      </c>
      <c r="J4" s="11">
        <f t="shared" ref="J4:J29" si="1">H4*(1-I4)</f>
        <v>50400</v>
      </c>
    </row>
    <row r="5" spans="1:10">
      <c r="A5" s="2">
        <v>3</v>
      </c>
      <c r="B5" s="3">
        <v>41001</v>
      </c>
      <c r="C5" s="4" t="s">
        <v>10</v>
      </c>
      <c r="D5" s="2" t="str">
        <f>VLOOKUP(C5,商品マスタ,2,FALSE)</f>
        <v>シトラスシャンプー</v>
      </c>
      <c r="E5" s="2" t="str">
        <f>VLOOKUP(C5,商品マスタ,3,FALSE)</f>
        <v>ヘアケア</v>
      </c>
      <c r="F5" s="9">
        <f>VLOOKUP(C5,商品マスタ,4,FALSE)</f>
        <v>2625</v>
      </c>
      <c r="G5" s="2">
        <v>25</v>
      </c>
      <c r="H5" s="5">
        <f t="shared" si="0"/>
        <v>65625</v>
      </c>
      <c r="I5" s="10">
        <f>IF(G5&gt;=20,VLOOKUP(C5,商品マスタ,5,FALSE),0%)</f>
        <v>0.04</v>
      </c>
      <c r="J5" s="11">
        <f t="shared" si="1"/>
        <v>63000</v>
      </c>
    </row>
    <row r="6" spans="1:10">
      <c r="A6" s="2">
        <v>4</v>
      </c>
      <c r="B6" s="3">
        <v>41001</v>
      </c>
      <c r="C6" s="4" t="s">
        <v>13</v>
      </c>
      <c r="D6" s="2" t="str">
        <f>VLOOKUP(C6,商品マスタ,2,FALSE)</f>
        <v>シャワージェル</v>
      </c>
      <c r="E6" s="2" t="str">
        <f>VLOOKUP(C6,商品マスタ,3,FALSE)</f>
        <v>バス＆シャワー</v>
      </c>
      <c r="F6" s="9">
        <f>VLOOKUP(C6,商品マスタ,4,FALSE)</f>
        <v>2625</v>
      </c>
      <c r="G6" s="2">
        <v>30</v>
      </c>
      <c r="H6" s="5">
        <f t="shared" si="0"/>
        <v>78750</v>
      </c>
      <c r="I6" s="10">
        <f>IF(G6&gt;=20,VLOOKUP(C6,商品マスタ,5,FALSE),0%)</f>
        <v>0.04</v>
      </c>
      <c r="J6" s="11">
        <f t="shared" si="1"/>
        <v>75600</v>
      </c>
    </row>
    <row r="7" spans="1:10">
      <c r="A7" s="2">
        <v>5</v>
      </c>
      <c r="B7" s="3">
        <v>41001</v>
      </c>
      <c r="C7" s="4" t="s">
        <v>15</v>
      </c>
      <c r="D7" s="2" t="str">
        <f>VLOOKUP(C7,商品マスタ,2,FALSE)</f>
        <v>ソルトスクラブ</v>
      </c>
      <c r="E7" s="2" t="str">
        <f>VLOOKUP(C7,商品マスタ,3,FALSE)</f>
        <v>バス＆シャワー</v>
      </c>
      <c r="F7" s="9">
        <f>VLOOKUP(C7,商品マスタ,4,FALSE)</f>
        <v>4725</v>
      </c>
      <c r="G7" s="2">
        <v>40</v>
      </c>
      <c r="H7" s="5">
        <f t="shared" si="0"/>
        <v>189000</v>
      </c>
      <c r="I7" s="10">
        <f>IF(G7&gt;=20,VLOOKUP(C7,商品マスタ,5,FALSE),0%)</f>
        <v>0.05</v>
      </c>
      <c r="J7" s="11">
        <f t="shared" si="1"/>
        <v>179550</v>
      </c>
    </row>
    <row r="8" spans="1:10">
      <c r="A8" s="2">
        <v>6</v>
      </c>
      <c r="B8" s="3">
        <v>41002</v>
      </c>
      <c r="C8" s="4" t="s">
        <v>17</v>
      </c>
      <c r="D8" s="2" t="str">
        <f>VLOOKUP(C8,商品マスタ,2,FALSE)</f>
        <v>ボディソープ</v>
      </c>
      <c r="E8" s="2" t="str">
        <f>VLOOKUP(C8,商品マスタ,3,FALSE)</f>
        <v>バス＆シャワー</v>
      </c>
      <c r="F8" s="9">
        <f>VLOOKUP(C8,商品マスタ,4,FALSE)</f>
        <v>1890</v>
      </c>
      <c r="G8" s="2">
        <v>25</v>
      </c>
      <c r="H8" s="5">
        <f t="shared" si="0"/>
        <v>47250</v>
      </c>
      <c r="I8" s="10">
        <f>IF(G8&gt;=20,VLOOKUP(C8,商品マスタ,5,FALSE),0%)</f>
        <v>0.03</v>
      </c>
      <c r="J8" s="11">
        <f t="shared" si="1"/>
        <v>45832.5</v>
      </c>
    </row>
    <row r="9" spans="1:10">
      <c r="A9" s="2">
        <v>7</v>
      </c>
      <c r="B9" s="3">
        <v>41002</v>
      </c>
      <c r="C9" s="4" t="s">
        <v>20</v>
      </c>
      <c r="D9" s="2" t="str">
        <f>VLOOKUP(C9,商品マスタ,2,FALSE)</f>
        <v>ハンドクリーム</v>
      </c>
      <c r="E9" s="2" t="str">
        <f>VLOOKUP(C9,商品マスタ,3,FALSE)</f>
        <v>ボディ＆ハンド</v>
      </c>
      <c r="F9" s="9">
        <f>VLOOKUP(C9,商品マスタ,4,FALSE)</f>
        <v>2415</v>
      </c>
      <c r="G9" s="2">
        <v>50</v>
      </c>
      <c r="H9" s="5">
        <f t="shared" si="0"/>
        <v>120750</v>
      </c>
      <c r="I9" s="10">
        <f>IF(G9&gt;=20,VLOOKUP(C9,商品マスタ,5,FALSE),0%)</f>
        <v>0.04</v>
      </c>
      <c r="J9" s="11">
        <f t="shared" si="1"/>
        <v>115920</v>
      </c>
    </row>
    <row r="10" spans="1:10">
      <c r="A10" s="2">
        <v>8</v>
      </c>
      <c r="B10" s="3">
        <v>41003</v>
      </c>
      <c r="C10" s="4" t="s">
        <v>22</v>
      </c>
      <c r="D10" s="2" t="str">
        <f>VLOOKUP(C10,商品マスタ,2,FALSE)</f>
        <v>シトラスコンディショナー</v>
      </c>
      <c r="E10" s="2" t="str">
        <f>VLOOKUP(C10,商品マスタ,3,FALSE)</f>
        <v>ヘアケア</v>
      </c>
      <c r="F10" s="9">
        <f>VLOOKUP(C10,商品マスタ,4,FALSE)</f>
        <v>2625</v>
      </c>
      <c r="G10" s="2">
        <v>35</v>
      </c>
      <c r="H10" s="5">
        <f t="shared" si="0"/>
        <v>91875</v>
      </c>
      <c r="I10" s="10">
        <f>IF(G10&gt;=20,VLOOKUP(C10,商品マスタ,5,FALSE),0%)</f>
        <v>0.04</v>
      </c>
      <c r="J10" s="11">
        <f t="shared" si="1"/>
        <v>88200</v>
      </c>
    </row>
    <row r="11" spans="1:10">
      <c r="A11" s="2">
        <v>9</v>
      </c>
      <c r="B11" s="3">
        <v>41003</v>
      </c>
      <c r="C11" s="4" t="s">
        <v>24</v>
      </c>
      <c r="D11" s="2" t="str">
        <f>VLOOKUP(C11,商品マスタ,2,FALSE)</f>
        <v>ボディローション</v>
      </c>
      <c r="E11" s="2" t="str">
        <f>VLOOKUP(C11,商品マスタ,3,FALSE)</f>
        <v>ボディ＆ハンド</v>
      </c>
      <c r="F11" s="9">
        <f>VLOOKUP(C11,商品マスタ,4,FALSE)</f>
        <v>3150</v>
      </c>
      <c r="G11" s="2">
        <v>20</v>
      </c>
      <c r="H11" s="5">
        <f t="shared" si="0"/>
        <v>63000</v>
      </c>
      <c r="I11" s="10">
        <f>IF(G11&gt;=20,VLOOKUP(C11,商品マスタ,5,FALSE),0%)</f>
        <v>0.05</v>
      </c>
      <c r="J11" s="11">
        <f t="shared" si="1"/>
        <v>59850</v>
      </c>
    </row>
    <row r="12" spans="1:10">
      <c r="A12" s="2">
        <v>10</v>
      </c>
      <c r="B12" s="3">
        <v>41003</v>
      </c>
      <c r="C12" s="4" t="s">
        <v>24</v>
      </c>
      <c r="D12" s="2" t="str">
        <f>VLOOKUP(C12,商品マスタ,2,FALSE)</f>
        <v>ボディローション</v>
      </c>
      <c r="E12" s="2" t="str">
        <f>VLOOKUP(C12,商品マスタ,3,FALSE)</f>
        <v>ボディ＆ハンド</v>
      </c>
      <c r="F12" s="9">
        <f>VLOOKUP(C12,商品マスタ,4,FALSE)</f>
        <v>3150</v>
      </c>
      <c r="G12" s="2">
        <v>20</v>
      </c>
      <c r="H12" s="5">
        <f t="shared" si="0"/>
        <v>63000</v>
      </c>
      <c r="I12" s="10">
        <f>IF(G12&gt;=20,VLOOKUP(C12,商品マスタ,5,FALSE),0%)</f>
        <v>0.05</v>
      </c>
      <c r="J12" s="11">
        <f t="shared" si="1"/>
        <v>59850</v>
      </c>
    </row>
    <row r="13" spans="1:10">
      <c r="A13" s="2">
        <v>11</v>
      </c>
      <c r="B13" s="3">
        <v>41004</v>
      </c>
      <c r="C13" s="4" t="s">
        <v>17</v>
      </c>
      <c r="D13" s="2" t="str">
        <f>VLOOKUP(C13,商品マスタ,2,FALSE)</f>
        <v>ボディソープ</v>
      </c>
      <c r="E13" s="2" t="str">
        <f>VLOOKUP(C13,商品マスタ,3,FALSE)</f>
        <v>バス＆シャワー</v>
      </c>
      <c r="F13" s="9">
        <f>VLOOKUP(C13,商品マスタ,4,FALSE)</f>
        <v>1890</v>
      </c>
      <c r="G13" s="2">
        <v>25</v>
      </c>
      <c r="H13" s="5">
        <f t="shared" si="0"/>
        <v>47250</v>
      </c>
      <c r="I13" s="10">
        <f>IF(G13&gt;=20,VLOOKUP(C13,商品マスタ,5,FALSE),0%)</f>
        <v>0.03</v>
      </c>
      <c r="J13" s="11">
        <f t="shared" si="1"/>
        <v>45832.5</v>
      </c>
    </row>
    <row r="14" spans="1:10">
      <c r="A14" s="2">
        <v>12</v>
      </c>
      <c r="B14" s="3">
        <v>41004</v>
      </c>
      <c r="C14" s="4" t="s">
        <v>20</v>
      </c>
      <c r="D14" s="2" t="str">
        <f>VLOOKUP(C14,商品マスタ,2,FALSE)</f>
        <v>ハンドクリーム</v>
      </c>
      <c r="E14" s="2" t="str">
        <f>VLOOKUP(C14,商品マスタ,3,FALSE)</f>
        <v>ボディ＆ハンド</v>
      </c>
      <c r="F14" s="9">
        <f>VLOOKUP(C14,商品マスタ,4,FALSE)</f>
        <v>2415</v>
      </c>
      <c r="G14" s="2">
        <v>50</v>
      </c>
      <c r="H14" s="5">
        <f t="shared" si="0"/>
        <v>120750</v>
      </c>
      <c r="I14" s="10">
        <f>IF(G14&gt;=20,VLOOKUP(C14,商品マスタ,5,FALSE),0%)</f>
        <v>0.04</v>
      </c>
      <c r="J14" s="11">
        <f t="shared" si="1"/>
        <v>115920</v>
      </c>
    </row>
    <row r="15" spans="1:10">
      <c r="A15" s="2">
        <v>13</v>
      </c>
      <c r="B15" s="3">
        <v>41004</v>
      </c>
      <c r="C15" s="4" t="s">
        <v>22</v>
      </c>
      <c r="D15" s="2" t="str">
        <f>VLOOKUP(C15,商品マスタ,2,FALSE)</f>
        <v>シトラスコンディショナー</v>
      </c>
      <c r="E15" s="2" t="str">
        <f>VLOOKUP(C15,商品マスタ,3,FALSE)</f>
        <v>ヘアケア</v>
      </c>
      <c r="F15" s="9">
        <f>VLOOKUP(C15,商品マスタ,4,FALSE)</f>
        <v>2625</v>
      </c>
      <c r="G15" s="2">
        <v>10</v>
      </c>
      <c r="H15" s="5">
        <f t="shared" si="0"/>
        <v>26250</v>
      </c>
      <c r="I15" s="10">
        <f>IF(G15&gt;=20,VLOOKUP(C15,商品マスタ,5,FALSE),0%)</f>
        <v>0</v>
      </c>
      <c r="J15" s="11">
        <f t="shared" si="1"/>
        <v>26250</v>
      </c>
    </row>
    <row r="16" spans="1:10">
      <c r="A16" s="2">
        <v>14</v>
      </c>
      <c r="B16" s="3">
        <v>41005</v>
      </c>
      <c r="C16" s="4" t="s">
        <v>20</v>
      </c>
      <c r="D16" s="2" t="str">
        <f>VLOOKUP(C16,商品マスタ,2,FALSE)</f>
        <v>ハンドクリーム</v>
      </c>
      <c r="E16" s="2" t="str">
        <f>VLOOKUP(C16,商品マスタ,3,FALSE)</f>
        <v>ボディ＆ハンド</v>
      </c>
      <c r="F16" s="9">
        <f>VLOOKUP(C16,商品マスタ,4,FALSE)</f>
        <v>2415</v>
      </c>
      <c r="G16" s="2">
        <v>25</v>
      </c>
      <c r="H16" s="5">
        <f t="shared" si="0"/>
        <v>60375</v>
      </c>
      <c r="I16" s="10">
        <f>IF(G16&gt;=20,VLOOKUP(C16,商品マスタ,5,FALSE),0%)</f>
        <v>0.04</v>
      </c>
      <c r="J16" s="11">
        <f t="shared" si="1"/>
        <v>57960</v>
      </c>
    </row>
    <row r="17" spans="1:10">
      <c r="A17" s="2">
        <v>15</v>
      </c>
      <c r="B17" s="3">
        <v>41005</v>
      </c>
      <c r="C17" s="4" t="s">
        <v>22</v>
      </c>
      <c r="D17" s="2" t="str">
        <f>VLOOKUP(C17,商品マスタ,2,FALSE)</f>
        <v>シトラスコンディショナー</v>
      </c>
      <c r="E17" s="2" t="str">
        <f>VLOOKUP(C17,商品マスタ,3,FALSE)</f>
        <v>ヘアケア</v>
      </c>
      <c r="F17" s="9">
        <f>VLOOKUP(C17,商品マスタ,4,FALSE)</f>
        <v>2625</v>
      </c>
      <c r="G17" s="2">
        <v>40</v>
      </c>
      <c r="H17" s="5">
        <f t="shared" si="0"/>
        <v>105000</v>
      </c>
      <c r="I17" s="10">
        <f>IF(G17&gt;=20,VLOOKUP(C17,商品マスタ,5,FALSE),0%)</f>
        <v>0.04</v>
      </c>
      <c r="J17" s="11">
        <f t="shared" si="1"/>
        <v>100800</v>
      </c>
    </row>
    <row r="18" spans="1:10">
      <c r="A18" s="2">
        <v>16</v>
      </c>
      <c r="B18" s="3">
        <v>41006</v>
      </c>
      <c r="C18" s="4" t="s">
        <v>10</v>
      </c>
      <c r="D18" s="2" t="str">
        <f>VLOOKUP(C18,商品マスタ,2,FALSE)</f>
        <v>シトラスシャンプー</v>
      </c>
      <c r="E18" s="2" t="str">
        <f>VLOOKUP(C18,商品マスタ,3,FALSE)</f>
        <v>ヘアケア</v>
      </c>
      <c r="F18" s="9">
        <f>VLOOKUP(C18,商品マスタ,4,FALSE)</f>
        <v>2625</v>
      </c>
      <c r="G18" s="2">
        <v>25</v>
      </c>
      <c r="H18" s="5">
        <f t="shared" si="0"/>
        <v>65625</v>
      </c>
      <c r="I18" s="10">
        <f>IF(G18&gt;=20,VLOOKUP(C18,商品マスタ,5,FALSE),0%)</f>
        <v>0.04</v>
      </c>
      <c r="J18" s="11">
        <f t="shared" si="1"/>
        <v>63000</v>
      </c>
    </row>
    <row r="19" spans="1:10">
      <c r="A19" s="2">
        <v>17</v>
      </c>
      <c r="B19" s="3">
        <v>41006</v>
      </c>
      <c r="C19" s="4" t="s">
        <v>13</v>
      </c>
      <c r="D19" s="2" t="str">
        <f>VLOOKUP(C19,商品マスタ,2,FALSE)</f>
        <v>シャワージェル</v>
      </c>
      <c r="E19" s="2" t="str">
        <f>VLOOKUP(C19,商品マスタ,3,FALSE)</f>
        <v>バス＆シャワー</v>
      </c>
      <c r="F19" s="9">
        <f>VLOOKUP(C19,商品マスタ,4,FALSE)</f>
        <v>2625</v>
      </c>
      <c r="G19" s="2">
        <v>50</v>
      </c>
      <c r="H19" s="5">
        <f t="shared" si="0"/>
        <v>131250</v>
      </c>
      <c r="I19" s="10">
        <f>IF(G19&gt;=20,VLOOKUP(C19,商品マスタ,5,FALSE),0%)</f>
        <v>0.04</v>
      </c>
      <c r="J19" s="11">
        <f t="shared" si="1"/>
        <v>126000</v>
      </c>
    </row>
    <row r="20" spans="1:10">
      <c r="A20" s="2">
        <v>18</v>
      </c>
      <c r="B20" s="3">
        <v>41006</v>
      </c>
      <c r="C20" s="4" t="s">
        <v>24</v>
      </c>
      <c r="D20" s="2" t="str">
        <f>VLOOKUP(C20,商品マスタ,2,FALSE)</f>
        <v>ボディローション</v>
      </c>
      <c r="E20" s="2" t="str">
        <f>VLOOKUP(C20,商品マスタ,3,FALSE)</f>
        <v>ボディ＆ハンド</v>
      </c>
      <c r="F20" s="9">
        <f>VLOOKUP(C20,商品マスタ,4,FALSE)</f>
        <v>3150</v>
      </c>
      <c r="G20" s="2">
        <v>50</v>
      </c>
      <c r="H20" s="5">
        <f t="shared" si="0"/>
        <v>157500</v>
      </c>
      <c r="I20" s="10">
        <f>IF(G20&gt;=20,VLOOKUP(C20,商品マスタ,5,FALSE),0%)</f>
        <v>0.05</v>
      </c>
      <c r="J20" s="11">
        <f t="shared" si="1"/>
        <v>149625</v>
      </c>
    </row>
    <row r="21" spans="1:10">
      <c r="A21" s="2">
        <v>19</v>
      </c>
      <c r="B21" s="3">
        <v>41007</v>
      </c>
      <c r="C21" s="4" t="s">
        <v>26</v>
      </c>
      <c r="D21" s="2" t="str">
        <f>VLOOKUP(C21,商品マスタ,2,FALSE)</f>
        <v>クーリングミスト</v>
      </c>
      <c r="E21" s="2" t="str">
        <f>VLOOKUP(C21,商品マスタ,3,FALSE)</f>
        <v>ボディ＆ハンド</v>
      </c>
      <c r="F21" s="9">
        <f>VLOOKUP(C21,商品マスタ,4,FALSE)</f>
        <v>4725</v>
      </c>
      <c r="G21" s="5">
        <v>15</v>
      </c>
      <c r="H21" s="5">
        <f t="shared" si="0"/>
        <v>70875</v>
      </c>
      <c r="I21" s="10">
        <f>IF(G21&gt;=20,VLOOKUP(C21,商品マスタ,5,FALSE),0%)</f>
        <v>0</v>
      </c>
      <c r="J21" s="11">
        <f t="shared" si="1"/>
        <v>70875</v>
      </c>
    </row>
    <row r="22" spans="1:10">
      <c r="A22" s="2">
        <v>19</v>
      </c>
      <c r="B22" s="3">
        <v>41007</v>
      </c>
      <c r="C22" s="4" t="s">
        <v>26</v>
      </c>
      <c r="D22" s="2" t="str">
        <f>VLOOKUP(C22,商品マスタ,2,FALSE)</f>
        <v>クーリングミスト</v>
      </c>
      <c r="E22" s="2" t="str">
        <f>VLOOKUP(C22,商品マスタ,3,FALSE)</f>
        <v>ボディ＆ハンド</v>
      </c>
      <c r="F22" s="9">
        <f>VLOOKUP(C22,商品マスタ,4,FALSE)</f>
        <v>4725</v>
      </c>
      <c r="G22" s="5">
        <v>15</v>
      </c>
      <c r="H22" s="5">
        <f t="shared" si="0"/>
        <v>70875</v>
      </c>
      <c r="I22" s="10">
        <f>IF(G22&gt;=20,VLOOKUP(C22,商品マスタ,5,FALSE),0%)</f>
        <v>0</v>
      </c>
      <c r="J22" s="11">
        <f t="shared" si="1"/>
        <v>70875</v>
      </c>
    </row>
    <row r="23" spans="1:10">
      <c r="A23" s="2">
        <v>20</v>
      </c>
      <c r="B23" s="3">
        <v>41007</v>
      </c>
      <c r="C23" s="4" t="s">
        <v>15</v>
      </c>
      <c r="D23" s="2" t="str">
        <f>VLOOKUP(C23,商品マスタ,2,FALSE)</f>
        <v>ソルトスクラブ</v>
      </c>
      <c r="E23" s="2" t="str">
        <f>VLOOKUP(C23,商品マスタ,3,FALSE)</f>
        <v>バス＆シャワー</v>
      </c>
      <c r="F23" s="9">
        <f>VLOOKUP(C23,商品マスタ,4,FALSE)</f>
        <v>4725</v>
      </c>
      <c r="G23" s="5">
        <v>45</v>
      </c>
      <c r="H23" s="5">
        <f t="shared" si="0"/>
        <v>212625</v>
      </c>
      <c r="I23" s="10">
        <f>IF(G23&gt;=20,VLOOKUP(C23,商品マスタ,5,FALSE),0%)</f>
        <v>0.05</v>
      </c>
      <c r="J23" s="11">
        <f t="shared" si="1"/>
        <v>201993.75</v>
      </c>
    </row>
    <row r="24" spans="1:10">
      <c r="A24" s="2">
        <v>21</v>
      </c>
      <c r="B24" s="3">
        <v>41007</v>
      </c>
      <c r="C24" s="4" t="s">
        <v>10</v>
      </c>
      <c r="D24" s="2" t="str">
        <f>VLOOKUP(C24,商品マスタ,2,FALSE)</f>
        <v>シトラスシャンプー</v>
      </c>
      <c r="E24" s="2" t="str">
        <f>VLOOKUP(C24,商品マスタ,3,FALSE)</f>
        <v>ヘアケア</v>
      </c>
      <c r="F24" s="9">
        <f>VLOOKUP(C24,商品マスタ,4,FALSE)</f>
        <v>2625</v>
      </c>
      <c r="G24" s="5">
        <v>15</v>
      </c>
      <c r="H24" s="5">
        <f t="shared" si="0"/>
        <v>39375</v>
      </c>
      <c r="I24" s="10">
        <f>IF(G24&gt;=20,VLOOKUP(C24,商品マスタ,5,FALSE),0%)</f>
        <v>0</v>
      </c>
      <c r="J24" s="11">
        <f t="shared" si="1"/>
        <v>39375</v>
      </c>
    </row>
    <row r="25" spans="1:10">
      <c r="A25" s="2">
        <v>22</v>
      </c>
      <c r="B25" s="3">
        <v>41008</v>
      </c>
      <c r="C25" s="4" t="s">
        <v>24</v>
      </c>
      <c r="D25" s="2" t="str">
        <f>VLOOKUP(C25,商品マスタ,2,FALSE)</f>
        <v>ボディローション</v>
      </c>
      <c r="E25" s="2" t="str">
        <f>VLOOKUP(C25,商品マスタ,3,FALSE)</f>
        <v>ボディ＆ハンド</v>
      </c>
      <c r="F25" s="9">
        <f>VLOOKUP(C25,商品マスタ,4,FALSE)</f>
        <v>3150</v>
      </c>
      <c r="G25" s="5">
        <v>30</v>
      </c>
      <c r="H25" s="5">
        <f t="shared" si="0"/>
        <v>94500</v>
      </c>
      <c r="I25" s="10">
        <f>IF(G25&gt;=20,VLOOKUP(C25,商品マスタ,5,FALSE),0%)</f>
        <v>0.05</v>
      </c>
      <c r="J25" s="11">
        <f t="shared" si="1"/>
        <v>89775</v>
      </c>
    </row>
    <row r="26" spans="1:10">
      <c r="A26" s="2">
        <v>23</v>
      </c>
      <c r="B26" s="3">
        <v>41008</v>
      </c>
      <c r="C26" s="4" t="s">
        <v>17</v>
      </c>
      <c r="D26" s="2" t="str">
        <f>VLOOKUP(C26,商品マスタ,2,FALSE)</f>
        <v>ボディソープ</v>
      </c>
      <c r="E26" s="2" t="str">
        <f>VLOOKUP(C26,商品マスタ,3,FALSE)</f>
        <v>バス＆シャワー</v>
      </c>
      <c r="F26" s="9">
        <f>VLOOKUP(C26,商品マスタ,4,FALSE)</f>
        <v>1890</v>
      </c>
      <c r="G26" s="5">
        <v>40</v>
      </c>
      <c r="H26" s="5">
        <f t="shared" si="0"/>
        <v>75600</v>
      </c>
      <c r="I26" s="10">
        <f>IF(G26&gt;=20,VLOOKUP(C26,商品マスタ,5,FALSE),0%)</f>
        <v>0.03</v>
      </c>
      <c r="J26" s="11">
        <f t="shared" si="1"/>
        <v>73332</v>
      </c>
    </row>
    <row r="27" spans="1:10">
      <c r="A27" s="2">
        <v>24</v>
      </c>
      <c r="B27" s="3">
        <v>41009</v>
      </c>
      <c r="C27" s="4" t="s">
        <v>20</v>
      </c>
      <c r="D27" s="2" t="str">
        <f>VLOOKUP(C27,商品マスタ,2,FALSE)</f>
        <v>ハンドクリーム</v>
      </c>
      <c r="E27" s="2" t="str">
        <f>VLOOKUP(C27,商品マスタ,3,FALSE)</f>
        <v>ボディ＆ハンド</v>
      </c>
      <c r="F27" s="9">
        <f>VLOOKUP(C27,商品マスタ,4,FALSE)</f>
        <v>2415</v>
      </c>
      <c r="G27" s="5">
        <v>25</v>
      </c>
      <c r="H27" s="5">
        <f t="shared" si="0"/>
        <v>60375</v>
      </c>
      <c r="I27" s="10">
        <f>IF(G27&gt;=20,VLOOKUP(C27,商品マスタ,5,FALSE),0%)</f>
        <v>0.04</v>
      </c>
      <c r="J27" s="11">
        <f t="shared" si="1"/>
        <v>57960</v>
      </c>
    </row>
    <row r="28" spans="1:10">
      <c r="A28" s="2">
        <v>25</v>
      </c>
      <c r="B28" s="3">
        <v>41009</v>
      </c>
      <c r="C28" s="4" t="s">
        <v>22</v>
      </c>
      <c r="D28" s="2" t="str">
        <f>VLOOKUP(C28,商品マスタ,2,FALSE)</f>
        <v>シトラスコンディショナー</v>
      </c>
      <c r="E28" s="2" t="str">
        <f>VLOOKUP(C28,商品マスタ,3,FALSE)</f>
        <v>ヘアケア</v>
      </c>
      <c r="F28" s="9">
        <f>VLOOKUP(C28,商品マスタ,4,FALSE)</f>
        <v>2625</v>
      </c>
      <c r="G28" s="5">
        <v>50</v>
      </c>
      <c r="H28" s="5">
        <f t="shared" si="0"/>
        <v>131250</v>
      </c>
      <c r="I28" s="10">
        <f>IF(G28&gt;=20,VLOOKUP(C28,商品マスタ,5,FALSE),0%)</f>
        <v>0.04</v>
      </c>
      <c r="J28" s="11">
        <f t="shared" si="1"/>
        <v>126000</v>
      </c>
    </row>
    <row r="29" spans="1:10">
      <c r="A29" s="2">
        <v>26</v>
      </c>
      <c r="B29" s="3">
        <v>41009</v>
      </c>
      <c r="C29" s="4" t="s">
        <v>22</v>
      </c>
      <c r="D29" s="2" t="str">
        <f>VLOOKUP(C29,商品マスタ,2,FALSE)</f>
        <v>シトラスコンディショナー</v>
      </c>
      <c r="E29" s="2" t="str">
        <f>VLOOKUP(C29,商品マスタ,3,FALSE)</f>
        <v>ヘアケア</v>
      </c>
      <c r="F29" s="9">
        <f>VLOOKUP(C29,商品マスタ,4,FALSE)</f>
        <v>2625</v>
      </c>
      <c r="G29" s="5">
        <v>50</v>
      </c>
      <c r="H29" s="5">
        <f t="shared" si="0"/>
        <v>131250</v>
      </c>
      <c r="I29" s="10">
        <f>IF(G29&gt;=20,VLOOKUP(C29,商品マスタ,5,FALSE),0%)</f>
        <v>0.04</v>
      </c>
      <c r="J29" s="11">
        <f t="shared" si="1"/>
        <v>126000</v>
      </c>
    </row>
    <row r="30" spans="1:10">
      <c r="H30" s="6"/>
    </row>
  </sheetData>
  <mergeCells count="1">
    <mergeCell ref="A1:J1"/>
  </mergeCells>
  <phoneticPr fontId="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</sheetViews>
  <sheetFormatPr defaultRowHeight="13.5"/>
  <cols>
    <col min="2" max="2" width="21" bestFit="1" customWidth="1"/>
    <col min="3" max="3" width="14" bestFit="1" customWidth="1"/>
  </cols>
  <sheetData>
    <row r="1" spans="1:5">
      <c r="A1" s="1" t="s">
        <v>4</v>
      </c>
      <c r="B1" s="1" t="s">
        <v>5</v>
      </c>
      <c r="C1" s="1" t="s">
        <v>3</v>
      </c>
      <c r="D1" s="1" t="s">
        <v>6</v>
      </c>
      <c r="E1" s="1" t="s">
        <v>28</v>
      </c>
    </row>
    <row r="2" spans="1:5">
      <c r="A2" s="4" t="s">
        <v>24</v>
      </c>
      <c r="B2" s="2" t="s">
        <v>25</v>
      </c>
      <c r="C2" s="2" t="s">
        <v>19</v>
      </c>
      <c r="D2" s="5">
        <v>3150</v>
      </c>
      <c r="E2" s="8">
        <v>0.05</v>
      </c>
    </row>
    <row r="3" spans="1:5">
      <c r="A3" s="4" t="s">
        <v>26</v>
      </c>
      <c r="B3" s="2" t="s">
        <v>27</v>
      </c>
      <c r="C3" s="2" t="s">
        <v>19</v>
      </c>
      <c r="D3" s="5">
        <v>4725</v>
      </c>
      <c r="E3" s="8">
        <v>0.05</v>
      </c>
    </row>
    <row r="4" spans="1:5">
      <c r="A4" s="4" t="s">
        <v>17</v>
      </c>
      <c r="B4" s="2" t="s">
        <v>18</v>
      </c>
      <c r="C4" s="2" t="s">
        <v>12</v>
      </c>
      <c r="D4" s="5">
        <v>1890</v>
      </c>
      <c r="E4" s="8">
        <v>0.03</v>
      </c>
    </row>
    <row r="5" spans="1:5">
      <c r="A5" s="4" t="s">
        <v>20</v>
      </c>
      <c r="B5" s="2" t="s">
        <v>21</v>
      </c>
      <c r="C5" s="2" t="s">
        <v>19</v>
      </c>
      <c r="D5" s="5">
        <v>2415</v>
      </c>
      <c r="E5" s="8">
        <v>0.04</v>
      </c>
    </row>
    <row r="6" spans="1:5">
      <c r="A6" s="4" t="s">
        <v>10</v>
      </c>
      <c r="B6" s="2" t="s">
        <v>11</v>
      </c>
      <c r="C6" s="2" t="s">
        <v>9</v>
      </c>
      <c r="D6" s="5">
        <v>2625</v>
      </c>
      <c r="E6" s="8">
        <v>0.04</v>
      </c>
    </row>
    <row r="7" spans="1:5">
      <c r="A7" s="4" t="s">
        <v>22</v>
      </c>
      <c r="B7" s="2" t="s">
        <v>23</v>
      </c>
      <c r="C7" s="2" t="s">
        <v>9</v>
      </c>
      <c r="D7" s="5">
        <v>2625</v>
      </c>
      <c r="E7" s="8">
        <v>0.04</v>
      </c>
    </row>
    <row r="8" spans="1:5">
      <c r="A8" s="4" t="s">
        <v>13</v>
      </c>
      <c r="B8" s="2" t="s">
        <v>14</v>
      </c>
      <c r="C8" s="2" t="s">
        <v>12</v>
      </c>
      <c r="D8" s="5">
        <v>2625</v>
      </c>
      <c r="E8" s="8">
        <v>0.04</v>
      </c>
    </row>
    <row r="9" spans="1:5">
      <c r="A9" s="4" t="s">
        <v>15</v>
      </c>
      <c r="B9" s="2" t="s">
        <v>16</v>
      </c>
      <c r="C9" s="2" t="s">
        <v>12</v>
      </c>
      <c r="D9" s="5">
        <v>4725</v>
      </c>
      <c r="E9" s="8">
        <v>0.05</v>
      </c>
    </row>
  </sheetData>
  <sortState ref="A3:E10">
    <sortCondition ref="A3"/>
  </sortState>
  <phoneticPr fontId="1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受注一覧</vt:lpstr>
      <vt:lpstr>商品マスタ</vt:lpstr>
      <vt:lpstr>商品マスタ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Shoei-Taro</dc:creator>
  <cp:lastModifiedBy>Shoei-Taro</cp:lastModifiedBy>
  <dcterms:created xsi:type="dcterms:W3CDTF">2012-02-14T02:58:34Z</dcterms:created>
  <dcterms:modified xsi:type="dcterms:W3CDTF">2012-02-15T05:36:30Z</dcterms:modified>
</cp:coreProperties>
</file>